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40" windowHeight="9435" activeTab="0"/>
  </bookViews>
  <sheets>
    <sheet name="BILANCIATURA" sheetId="1" r:id="rId1"/>
  </sheets>
  <definedNames>
    <definedName name="_xlnm.Print_Area" localSheetId="0">'BILANCIATURA'!$A$1:$O$11</definedName>
  </definedNames>
  <calcPr fullCalcOnLoad="1"/>
</workbook>
</file>

<file path=xl/sharedStrings.xml><?xml version="1.0" encoding="utf-8"?>
<sst xmlns="http://schemas.openxmlformats.org/spreadsheetml/2006/main" count="30" uniqueCount="28">
  <si>
    <t>Grammi</t>
  </si>
  <si>
    <t>Grassi</t>
  </si>
  <si>
    <t>Saccarosio</t>
  </si>
  <si>
    <t>*</t>
  </si>
  <si>
    <t>% grassi della panna</t>
  </si>
  <si>
    <t>Le materie prime sono espresse in grammi</t>
  </si>
  <si>
    <t>quantità di latte in g.</t>
  </si>
  <si>
    <t>quantità di panna in g.</t>
  </si>
  <si>
    <t>peso totale grassi da inserire in g.</t>
  </si>
  <si>
    <t>totale latte e panna da inserire in g.</t>
  </si>
  <si>
    <t>Totale</t>
  </si>
  <si>
    <t>sciroppo</t>
  </si>
  <si>
    <t>zucchero</t>
  </si>
  <si>
    <t>PAC</t>
  </si>
  <si>
    <t>Base 50 creme</t>
  </si>
  <si>
    <t>Latte fresco pastorizzato</t>
  </si>
  <si>
    <t>Zuccheri</t>
  </si>
  <si>
    <t>% grassi del latte</t>
  </si>
  <si>
    <t>C.D.</t>
  </si>
  <si>
    <t>Proteine latte</t>
  </si>
  <si>
    <t>Altri solidi</t>
  </si>
  <si>
    <t>Solidi totali</t>
  </si>
  <si>
    <t>Latte in polvere scremato</t>
  </si>
  <si>
    <t>Panna al 35 % materia grassa</t>
  </si>
  <si>
    <t>Sciroppo di glucosio disidratato 25 DE</t>
  </si>
  <si>
    <t>Miele</t>
  </si>
  <si>
    <t>Robiola di capra: ingredienti</t>
  </si>
  <si>
    <t>Robiola di capra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</si>
</sst>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L.&quot;\ #,##0;\-&quot;L.&quot;\ #,##0"/>
    <numFmt numFmtId="193" formatCode="&quot;L.&quot;\ #,##0;[Red]\-&quot;L.&quot;\ #,##0"/>
    <numFmt numFmtId="194" formatCode="&quot;L.&quot;\ #,##0.00;\-&quot;L.&quot;\ #,##0.00"/>
    <numFmt numFmtId="195" formatCode="&quot;L.&quot;\ #,##0.00;[Red]\-&quot;L.&quot;\ #,##0.00"/>
    <numFmt numFmtId="196" formatCode="_-&quot;L.&quot;\ * #,##0_-;\-&quot;L.&quot;\ * #,##0_-;_-&quot;L.&quot;\ * &quot;-&quot;_-;_-@_-"/>
    <numFmt numFmtId="197" formatCode="_-&quot;L.&quot;\ * #,##0.00_-;\-&quot;L.&quot;\ * #,##0.00_-;_-&quot;L.&quot;\ * &quot;-&quot;??_-;_-@_-"/>
    <numFmt numFmtId="198" formatCode="0.00_ ;\-0.00\ 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entury"/>
      <family val="1"/>
    </font>
    <font>
      <b/>
      <sz val="11"/>
      <name val="Century Gothic"/>
      <family val="2"/>
    </font>
    <font>
      <b/>
      <i/>
      <sz val="14"/>
      <name val="Arial"/>
      <family val="2"/>
    </font>
    <font>
      <i/>
      <sz val="14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ont="1" applyFill="1" applyAlignment="1">
      <alignment/>
    </xf>
    <xf numFmtId="4" fontId="0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4" fontId="3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4" fontId="4" fillId="2" borderId="0" xfId="0" applyNumberFormat="1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0" fontId="4" fillId="2" borderId="0" xfId="0" applyFont="1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 locked="0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2" fontId="8" fillId="0" borderId="5" xfId="0" applyNumberFormat="1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/>
    </xf>
    <xf numFmtId="2" fontId="8" fillId="0" borderId="8" xfId="0" applyNumberFormat="1" applyFont="1" applyFill="1" applyBorder="1" applyAlignment="1">
      <alignment horizontal="center"/>
    </xf>
    <xf numFmtId="2" fontId="8" fillId="0" borderId="9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9" fontId="8" fillId="0" borderId="10" xfId="19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244</xdr:row>
      <xdr:rowOff>0</xdr:rowOff>
    </xdr:from>
    <xdr:to>
      <xdr:col>0</xdr:col>
      <xdr:colOff>657225</xdr:colOff>
      <xdr:row>248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033700"/>
          <a:ext cx="657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4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L11" sqref="L11"/>
    </sheetView>
  </sheetViews>
  <sheetFormatPr defaultColWidth="9.140625" defaultRowHeight="12.75"/>
  <cols>
    <col min="1" max="1" width="49.140625" style="0" bestFit="1" customWidth="1"/>
    <col min="2" max="12" width="12.57421875" style="0" customWidth="1"/>
    <col min="13" max="15" width="13.7109375" style="0" customWidth="1"/>
    <col min="16" max="16" width="10.8515625" style="0" bestFit="1" customWidth="1"/>
  </cols>
  <sheetData>
    <row r="1" spans="1:16" ht="30.75" customHeight="1" thickBo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13"/>
    </row>
    <row r="2" spans="1:10" ht="18.75" thickBot="1">
      <c r="A2" s="15" t="s">
        <v>26</v>
      </c>
      <c r="B2" s="16" t="s">
        <v>0</v>
      </c>
      <c r="C2" s="17" t="s">
        <v>16</v>
      </c>
      <c r="D2" s="17" t="s">
        <v>1</v>
      </c>
      <c r="E2" s="16" t="s">
        <v>19</v>
      </c>
      <c r="F2" s="16" t="s">
        <v>20</v>
      </c>
      <c r="G2" s="16" t="s">
        <v>21</v>
      </c>
      <c r="H2" s="16" t="s">
        <v>18</v>
      </c>
      <c r="I2" s="16" t="s">
        <v>13</v>
      </c>
      <c r="J2" s="16">
        <v>3.8</v>
      </c>
    </row>
    <row r="3" spans="1:10" ht="18">
      <c r="A3" s="18" t="s">
        <v>15</v>
      </c>
      <c r="B3" s="19">
        <v>520</v>
      </c>
      <c r="C3" s="20">
        <f>5%*B3</f>
        <v>26</v>
      </c>
      <c r="D3" s="20">
        <f>3.5%*B3</f>
        <v>18.200000000000003</v>
      </c>
      <c r="E3" s="20">
        <f>3.5%*B3</f>
        <v>18.200000000000003</v>
      </c>
      <c r="F3" s="20">
        <v>0</v>
      </c>
      <c r="G3" s="20">
        <f>12%*B3</f>
        <v>62.4</v>
      </c>
      <c r="H3" s="20">
        <f>16%*C3</f>
        <v>4.16</v>
      </c>
      <c r="I3" s="20">
        <f>C3</f>
        <v>26</v>
      </c>
      <c r="J3" s="28">
        <f aca="true" t="shared" si="0" ref="J3:J11">B3*$J$2</f>
        <v>1976</v>
      </c>
    </row>
    <row r="4" spans="1:10" ht="18">
      <c r="A4" s="21" t="s">
        <v>22</v>
      </c>
      <c r="B4" s="22">
        <v>10</v>
      </c>
      <c r="C4" s="23">
        <f>59%*B4</f>
        <v>5.8999999999999995</v>
      </c>
      <c r="D4" s="23">
        <v>0</v>
      </c>
      <c r="E4" s="23">
        <f>38%*B4</f>
        <v>3.8</v>
      </c>
      <c r="F4" s="23">
        <v>0</v>
      </c>
      <c r="G4" s="23">
        <f>97%*B4</f>
        <v>9.7</v>
      </c>
      <c r="H4" s="23">
        <f>16%*C4</f>
        <v>0.944</v>
      </c>
      <c r="I4" s="23">
        <f>C4</f>
        <v>5.8999999999999995</v>
      </c>
      <c r="J4" s="29">
        <f t="shared" si="0"/>
        <v>38</v>
      </c>
    </row>
    <row r="5" spans="1:10" ht="18">
      <c r="A5" s="18" t="s">
        <v>23</v>
      </c>
      <c r="B5" s="19">
        <v>28</v>
      </c>
      <c r="C5" s="20">
        <f>3.6%*B5</f>
        <v>1.008</v>
      </c>
      <c r="D5" s="20">
        <f>35%*B5</f>
        <v>9.799999999999999</v>
      </c>
      <c r="E5" s="20">
        <f>2.4%*B5</f>
        <v>0.672</v>
      </c>
      <c r="F5" s="20">
        <v>0</v>
      </c>
      <c r="G5" s="20">
        <f>41%*B5</f>
        <v>11.479999999999999</v>
      </c>
      <c r="H5" s="20">
        <f>16%*C5</f>
        <v>0.16128</v>
      </c>
      <c r="I5" s="20">
        <f>C5</f>
        <v>1.008</v>
      </c>
      <c r="J5" s="29">
        <f t="shared" si="0"/>
        <v>106.39999999999999</v>
      </c>
    </row>
    <row r="6" spans="1:10" ht="18">
      <c r="A6" s="24" t="s">
        <v>2</v>
      </c>
      <c r="B6" s="25">
        <v>136</v>
      </c>
      <c r="C6" s="25">
        <f>100%*B6</f>
        <v>136</v>
      </c>
      <c r="D6" s="25"/>
      <c r="E6" s="25"/>
      <c r="F6" s="25"/>
      <c r="G6" s="25">
        <f>100%*B6</f>
        <v>136</v>
      </c>
      <c r="H6" s="25">
        <f>C6</f>
        <v>136</v>
      </c>
      <c r="I6" s="26">
        <f>B6</f>
        <v>136</v>
      </c>
      <c r="J6" s="29">
        <f t="shared" si="0"/>
        <v>516.8</v>
      </c>
    </row>
    <row r="7" spans="1:10" ht="18">
      <c r="A7" s="24" t="s">
        <v>24</v>
      </c>
      <c r="B7" s="25">
        <v>55</v>
      </c>
      <c r="C7" s="25">
        <f>95%*B7</f>
        <v>52.25</v>
      </c>
      <c r="D7" s="25"/>
      <c r="E7" s="25"/>
      <c r="F7" s="25"/>
      <c r="G7" s="25">
        <f>95%*B7</f>
        <v>52.25</v>
      </c>
      <c r="H7" s="25">
        <f>20%*C7</f>
        <v>10.450000000000001</v>
      </c>
      <c r="I7" s="26">
        <f>45%*C7</f>
        <v>23.5125</v>
      </c>
      <c r="J7" s="29">
        <f t="shared" si="0"/>
        <v>209</v>
      </c>
    </row>
    <row r="8" spans="1:10" ht="18">
      <c r="A8" s="24" t="s">
        <v>25</v>
      </c>
      <c r="B8" s="25">
        <v>16</v>
      </c>
      <c r="C8" s="25">
        <f>80%*B8</f>
        <v>12.8</v>
      </c>
      <c r="D8" s="25"/>
      <c r="E8" s="25">
        <v>0</v>
      </c>
      <c r="F8" s="25"/>
      <c r="G8" s="25">
        <f>E80</f>
        <v>0</v>
      </c>
      <c r="H8" s="25">
        <f>130%*C8</f>
        <v>16.64</v>
      </c>
      <c r="I8" s="26">
        <f>190%*C8</f>
        <v>24.32</v>
      </c>
      <c r="J8" s="29">
        <f t="shared" si="0"/>
        <v>60.8</v>
      </c>
    </row>
    <row r="9" spans="1:10" ht="18">
      <c r="A9" s="24" t="s">
        <v>27</v>
      </c>
      <c r="B9" s="25">
        <v>200</v>
      </c>
      <c r="C9" s="25">
        <f>2.5%*B9</f>
        <v>5</v>
      </c>
      <c r="D9" s="25">
        <f>31%*B9</f>
        <v>62</v>
      </c>
      <c r="E9" s="25">
        <f>6.4%*B9</f>
        <v>12.8</v>
      </c>
      <c r="F9" s="25">
        <v>0</v>
      </c>
      <c r="G9" s="25">
        <f>C9+D9+E9</f>
        <v>79.8</v>
      </c>
      <c r="H9" s="25">
        <f>16%*C9</f>
        <v>0.8</v>
      </c>
      <c r="I9" s="26">
        <f>C9</f>
        <v>5</v>
      </c>
      <c r="J9" s="29">
        <f t="shared" si="0"/>
        <v>760</v>
      </c>
    </row>
    <row r="10" spans="1:10" ht="18">
      <c r="A10" s="18" t="s">
        <v>14</v>
      </c>
      <c r="B10" s="19">
        <v>35</v>
      </c>
      <c r="C10" s="20">
        <f>55%*B10</f>
        <v>19.25</v>
      </c>
      <c r="D10" s="20">
        <v>0</v>
      </c>
      <c r="E10" s="20">
        <f>25%*B10</f>
        <v>8.75</v>
      </c>
      <c r="F10" s="20">
        <f>B10*20%</f>
        <v>7</v>
      </c>
      <c r="G10" s="20">
        <f>B10</f>
        <v>35</v>
      </c>
      <c r="H10" s="20">
        <f>60%*C10</f>
        <v>11.549999999999999</v>
      </c>
      <c r="I10" s="20">
        <f>150%*C10</f>
        <v>28.875</v>
      </c>
      <c r="J10" s="29">
        <f t="shared" si="0"/>
        <v>133</v>
      </c>
    </row>
    <row r="11" spans="1:10" ht="18">
      <c r="A11" s="27" t="s">
        <v>10</v>
      </c>
      <c r="B11" s="19">
        <f aca="true" t="shared" si="1" ref="B11:I11">SUM(B3:B10)</f>
        <v>1000</v>
      </c>
      <c r="C11" s="20">
        <f t="shared" si="1"/>
        <v>258.208</v>
      </c>
      <c r="D11" s="20">
        <f t="shared" si="1"/>
        <v>90</v>
      </c>
      <c r="E11" s="20">
        <f t="shared" si="1"/>
        <v>44.22200000000001</v>
      </c>
      <c r="F11" s="20">
        <f t="shared" si="1"/>
        <v>7</v>
      </c>
      <c r="G11" s="20">
        <f t="shared" si="1"/>
        <v>386.63</v>
      </c>
      <c r="H11" s="20">
        <f t="shared" si="1"/>
        <v>180.70528000000002</v>
      </c>
      <c r="I11" s="20">
        <f t="shared" si="1"/>
        <v>250.6155</v>
      </c>
      <c r="J11" s="29">
        <f t="shared" si="0"/>
        <v>3800</v>
      </c>
    </row>
    <row r="12" spans="1:15" ht="18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8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5" spans="1:11" ht="14.25">
      <c r="A15" s="5"/>
      <c r="B15" s="6"/>
      <c r="C15" s="5"/>
      <c r="D15" s="5"/>
      <c r="E15" s="5"/>
      <c r="F15" s="5"/>
      <c r="G15" s="5"/>
      <c r="H15" s="5"/>
      <c r="I15" s="5"/>
      <c r="J15" s="5"/>
      <c r="K15" s="5"/>
    </row>
    <row r="16" spans="1:11" ht="15" thickBot="1">
      <c r="A16" s="5" t="s">
        <v>5</v>
      </c>
      <c r="B16" s="6"/>
      <c r="C16" s="5"/>
      <c r="D16" s="5"/>
      <c r="E16" s="5"/>
      <c r="F16" s="5"/>
      <c r="G16" s="7">
        <f>B17</f>
        <v>3.5</v>
      </c>
      <c r="H16" s="7">
        <f>B18</f>
        <v>35</v>
      </c>
      <c r="I16" s="7">
        <f>+B19*100</f>
        <v>2800</v>
      </c>
      <c r="J16" s="7"/>
      <c r="K16" s="5"/>
    </row>
    <row r="17" spans="1:11" ht="15" thickBot="1">
      <c r="A17" s="8" t="s">
        <v>17</v>
      </c>
      <c r="B17" s="9">
        <v>3.5</v>
      </c>
      <c r="C17" s="5" t="s">
        <v>3</v>
      </c>
      <c r="D17" s="5"/>
      <c r="E17" s="5"/>
      <c r="F17" s="5"/>
      <c r="G17" s="10">
        <v>1</v>
      </c>
      <c r="H17" s="10">
        <v>1</v>
      </c>
      <c r="I17" s="7">
        <f>B20</f>
        <v>548</v>
      </c>
      <c r="J17" s="7"/>
      <c r="K17" s="5"/>
    </row>
    <row r="18" spans="1:11" ht="15" thickBot="1">
      <c r="A18" s="8" t="s">
        <v>4</v>
      </c>
      <c r="B18" s="9">
        <v>35</v>
      </c>
      <c r="C18" s="5"/>
      <c r="D18" s="5"/>
      <c r="E18" s="5"/>
      <c r="F18" s="5"/>
      <c r="G18" s="5"/>
      <c r="H18" s="5"/>
      <c r="I18" s="5"/>
      <c r="J18" s="5"/>
      <c r="K18" s="5"/>
    </row>
    <row r="19" spans="1:11" ht="15" thickBot="1">
      <c r="A19" s="8" t="s">
        <v>8</v>
      </c>
      <c r="B19" s="9">
        <v>28</v>
      </c>
      <c r="C19" s="5" t="s">
        <v>3</v>
      </c>
      <c r="D19" s="5"/>
      <c r="E19" s="5"/>
      <c r="F19" s="5"/>
      <c r="G19" s="5"/>
      <c r="H19" s="5"/>
      <c r="I19" s="5"/>
      <c r="J19" s="5"/>
      <c r="K19" s="5"/>
    </row>
    <row r="20" spans="1:11" ht="15" thickBot="1">
      <c r="A20" s="8" t="s">
        <v>9</v>
      </c>
      <c r="B20" s="9">
        <v>548</v>
      </c>
      <c r="C20" s="5" t="s">
        <v>3</v>
      </c>
      <c r="D20" s="5"/>
      <c r="E20" s="5"/>
      <c r="F20" s="5"/>
      <c r="G20" s="5"/>
      <c r="H20" s="5"/>
      <c r="I20" s="5"/>
      <c r="J20" s="5"/>
      <c r="K20" s="5"/>
    </row>
    <row r="21" spans="1:11" ht="14.25">
      <c r="A21" s="5"/>
      <c r="B21" s="6"/>
      <c r="C21" s="5"/>
      <c r="D21" s="5"/>
      <c r="E21" s="5"/>
      <c r="F21" s="5"/>
      <c r="G21" s="5"/>
      <c r="H21" s="5"/>
      <c r="I21" s="5"/>
      <c r="J21" s="5"/>
      <c r="K21" s="5"/>
    </row>
    <row r="22" spans="1:11" ht="14.25">
      <c r="A22" s="5"/>
      <c r="B22" s="6"/>
      <c r="C22" s="5"/>
      <c r="D22" s="5"/>
      <c r="E22" s="5"/>
      <c r="F22" s="5"/>
      <c r="G22" s="5"/>
      <c r="H22" s="5"/>
      <c r="I22" s="11">
        <f>MDETERM(G16:H17)</f>
        <v>-31.5</v>
      </c>
      <c r="J22" s="11"/>
      <c r="K22" s="5"/>
    </row>
    <row r="23" spans="1:11" ht="14.25">
      <c r="A23" s="5"/>
      <c r="B23" s="6"/>
      <c r="C23" s="5"/>
      <c r="D23" s="5"/>
      <c r="E23" s="5"/>
      <c r="F23" s="5"/>
      <c r="G23" s="5"/>
      <c r="H23" s="5"/>
      <c r="I23" s="5"/>
      <c r="J23" s="5"/>
      <c r="K23" s="5"/>
    </row>
    <row r="24" spans="1:11" ht="14.25">
      <c r="A24" s="5"/>
      <c r="B24" s="6"/>
      <c r="C24" s="5"/>
      <c r="D24" s="5"/>
      <c r="E24" s="5"/>
      <c r="F24" s="5"/>
      <c r="G24" s="5"/>
      <c r="H24" s="5"/>
      <c r="I24" s="5"/>
      <c r="J24" s="5"/>
      <c r="K24" s="5"/>
    </row>
    <row r="25" spans="1:11" ht="15" thickBot="1">
      <c r="A25" s="5"/>
      <c r="B25" s="6"/>
      <c r="C25" s="5"/>
      <c r="D25" s="5"/>
      <c r="E25" s="5"/>
      <c r="F25" s="5"/>
      <c r="G25" s="5"/>
      <c r="H25" s="5"/>
      <c r="I25" s="11">
        <f>MDETERM(H16:I17)</f>
        <v>16380</v>
      </c>
      <c r="J25" s="11"/>
      <c r="K25" s="5"/>
    </row>
    <row r="26" spans="1:11" ht="15" thickBot="1">
      <c r="A26" s="8" t="s">
        <v>6</v>
      </c>
      <c r="B26" s="9">
        <f>-I25/I22</f>
        <v>520</v>
      </c>
      <c r="C26" s="5"/>
      <c r="D26" s="5"/>
      <c r="E26" s="5"/>
      <c r="F26" s="5"/>
      <c r="G26" s="5"/>
      <c r="H26" s="5"/>
      <c r="I26" s="5"/>
      <c r="J26" s="5"/>
      <c r="K26" s="5"/>
    </row>
    <row r="27" spans="1:11" ht="15" thickBot="1">
      <c r="A27" s="8" t="s">
        <v>7</v>
      </c>
      <c r="B27" s="9">
        <f>+I17-B26</f>
        <v>28</v>
      </c>
      <c r="C27" s="5"/>
      <c r="D27" s="5"/>
      <c r="E27" s="5"/>
      <c r="F27" s="5"/>
      <c r="G27" s="5"/>
      <c r="H27" s="5"/>
      <c r="I27" s="5"/>
      <c r="J27" s="5"/>
      <c r="K27" s="5"/>
    </row>
    <row r="28" spans="1:11" ht="14.25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</row>
    <row r="240" spans="1:11" ht="1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</row>
    <row r="241" spans="1:11" ht="1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</row>
    <row r="242" spans="1:11" ht="15">
      <c r="A242" s="14" t="s">
        <v>11</v>
      </c>
      <c r="B242" s="14" t="s">
        <v>12</v>
      </c>
      <c r="C242" s="14"/>
      <c r="D242" s="14"/>
      <c r="E242" s="14"/>
      <c r="F242" s="14"/>
      <c r="G242" s="14">
        <v>490000</v>
      </c>
      <c r="H242" s="14"/>
      <c r="I242" s="14"/>
      <c r="J242" s="14"/>
      <c r="K242" s="14"/>
    </row>
    <row r="243" spans="1:11" ht="1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</row>
    <row r="244" spans="1:11" ht="15">
      <c r="A244" s="14">
        <v>716</v>
      </c>
      <c r="B244" s="14">
        <v>-116</v>
      </c>
      <c r="C244" s="14">
        <v>242</v>
      </c>
      <c r="D244" s="14"/>
      <c r="E244" s="14"/>
      <c r="F244" s="14"/>
      <c r="G244" s="14"/>
      <c r="H244" s="14"/>
      <c r="I244" s="14"/>
      <c r="J244" s="14"/>
      <c r="K244" s="14"/>
    </row>
    <row r="245" spans="1:11" ht="1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</row>
    <row r="246" spans="1:11" ht="1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</row>
    <row r="247" spans="1:11" ht="1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</row>
    <row r="248" spans="1:11" ht="1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</row>
    <row r="249" spans="1:11" ht="1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</row>
    <row r="250" spans="1:11" ht="1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</row>
    <row r="251" spans="1:11" ht="1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</row>
    <row r="252" spans="1:11" ht="1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</row>
    <row r="253" spans="1:11" ht="1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</row>
    <row r="254" spans="1:11" ht="1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</row>
  </sheetData>
  <mergeCells count="1">
    <mergeCell ref="A1:O1"/>
  </mergeCells>
  <printOptions/>
  <pageMargins left="0.75" right="0.75" top="1" bottom="1" header="0.5" footer="0.5"/>
  <pageSetup horizontalDpi="360" verticalDpi="36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Angelograsso scuola gelato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bilanciatura new + Kramer</dc:title>
  <dc:subject/>
  <dc:creator>Angelo Grasso</dc:creator>
  <cp:keywords/>
  <dc:description/>
  <cp:lastModifiedBy>Angelo Grasso</cp:lastModifiedBy>
  <cp:lastPrinted>2006-02-07T14:13:02Z</cp:lastPrinted>
  <dcterms:created xsi:type="dcterms:W3CDTF">2005-01-15T23:01:33Z</dcterms:created>
  <dcterms:modified xsi:type="dcterms:W3CDTF">2016-11-17T17:12:38Z</dcterms:modified>
  <cp:category/>
  <cp:version/>
  <cp:contentType/>
  <cp:contentStatus/>
</cp:coreProperties>
</file>